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6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R33" i="2"/>
  <c r="R32"/>
  <c r="R31"/>
  <c r="R30"/>
  <c r="R29"/>
  <c r="R28"/>
  <c r="R27"/>
  <c r="R26"/>
  <c r="R25"/>
  <c r="R33" i="1"/>
  <c r="R32"/>
  <c r="R31"/>
  <c r="R30"/>
  <c r="R29"/>
  <c r="R28"/>
  <c r="R27"/>
  <c r="R26"/>
  <c r="R25"/>
  <c r="R24" i="2"/>
  <c r="R24" i="1"/>
  <c r="N33" i="2"/>
  <c r="N32"/>
  <c r="N31"/>
  <c r="N30"/>
  <c r="N29"/>
  <c r="N28"/>
  <c r="N27"/>
  <c r="N26"/>
  <c r="N25"/>
  <c r="N33" i="1"/>
  <c r="N32"/>
  <c r="N31"/>
  <c r="N30"/>
  <c r="N29"/>
  <c r="N28"/>
  <c r="N27"/>
  <c r="N26"/>
  <c r="N25"/>
  <c r="N24" i="2"/>
  <c r="N24" i="1"/>
  <c r="L33" i="2"/>
  <c r="L32"/>
  <c r="L31"/>
  <c r="L30"/>
  <c r="L29"/>
  <c r="L28"/>
  <c r="L27"/>
  <c r="L26"/>
  <c r="L25"/>
  <c r="L33" i="1"/>
  <c r="L32"/>
  <c r="L31"/>
  <c r="L30"/>
  <c r="L29"/>
  <c r="L28"/>
  <c r="L27"/>
  <c r="L26"/>
  <c r="L25"/>
  <c r="L24" i="2"/>
  <c r="L24" i="1"/>
  <c r="I33" i="2"/>
  <c r="I32"/>
  <c r="I31"/>
  <c r="I30"/>
  <c r="I29"/>
  <c r="I28"/>
  <c r="I27"/>
  <c r="I26"/>
  <c r="I25"/>
  <c r="I33" i="1"/>
  <c r="I32"/>
  <c r="I31"/>
  <c r="I30"/>
  <c r="I29"/>
  <c r="I28"/>
  <c r="I27"/>
  <c r="I26"/>
  <c r="I25"/>
  <c r="I24" i="2"/>
  <c r="I24" i="1"/>
  <c r="M18" i="2"/>
  <c r="M18" i="1"/>
  <c r="M16" i="2"/>
  <c r="M15"/>
  <c r="M14"/>
  <c r="M16" i="1"/>
  <c r="M15"/>
  <c r="M14"/>
  <c r="M13" i="2"/>
  <c r="M13" i="1"/>
  <c r="G16"/>
  <c r="G15"/>
  <c r="G14"/>
  <c r="G13"/>
  <c r="O16"/>
  <c r="O15"/>
  <c r="O14"/>
  <c r="O13"/>
  <c r="Q16"/>
  <c r="Q15"/>
  <c r="Q14"/>
  <c r="E16"/>
  <c r="E15"/>
  <c r="E14"/>
  <c r="E13"/>
  <c r="K16"/>
  <c r="K15"/>
  <c r="K14"/>
  <c r="K13"/>
  <c r="Q13"/>
  <c r="K22"/>
  <c r="C16"/>
  <c r="C15"/>
  <c r="C14"/>
  <c r="B13"/>
  <c r="C13" s="1"/>
  <c r="R16" l="1"/>
  <c r="R15"/>
  <c r="R14"/>
  <c r="R13"/>
  <c r="S16" l="1"/>
  <c r="J21" s="1"/>
  <c r="Q21" s="1"/>
  <c r="S13"/>
  <c r="J18" s="1"/>
  <c r="Q18" s="1"/>
  <c r="S15"/>
  <c r="J20" s="1"/>
  <c r="M20" s="1"/>
  <c r="S14"/>
  <c r="J19" s="1"/>
  <c r="M19" s="1"/>
  <c r="Q20" l="1"/>
  <c r="M21"/>
  <c r="Q19"/>
  <c r="Q22" l="1"/>
  <c r="M22"/>
</calcChain>
</file>

<file path=xl/sharedStrings.xml><?xml version="1.0" encoding="utf-8"?>
<sst xmlns="http://schemas.openxmlformats.org/spreadsheetml/2006/main" count="247" uniqueCount="64">
  <si>
    <t>poids</t>
  </si>
  <si>
    <t>carburant</t>
  </si>
  <si>
    <t>co²/km</t>
  </si>
  <si>
    <t>L / 100km</t>
  </si>
  <si>
    <t>scx</t>
  </si>
  <si>
    <t>prix ht</t>
  </si>
  <si>
    <t>V. N°</t>
  </si>
  <si>
    <t>puiss cv</t>
  </si>
  <si>
    <t>DACIA SANDERO</t>
  </si>
  <si>
    <t>NISSAN QASHQAI 2.0</t>
  </si>
  <si>
    <t>PORSHE CAIMAN BE</t>
  </si>
  <si>
    <t>En France chaque année, il s'échange environ 8 millions de véhicules (5,8M d'occasion, et 2,2M de neufs), ces ventes donnent lieu à une collecte de TVA d'environ 16,5 milliards</t>
  </si>
  <si>
    <t>%TVA+</t>
  </si>
  <si>
    <t>collecteraient..</t>
  </si>
  <si>
    <t>de recette de tva</t>
  </si>
  <si>
    <t>essence</t>
  </si>
  <si>
    <t>Diesel</t>
  </si>
  <si>
    <t xml:space="preserve">soit </t>
  </si>
  <si>
    <t>SUV AUDI Q7 V8TDI</t>
  </si>
  <si>
    <t xml:space="preserve">OBJECTIF N°2 : atteindre 16,5 milliards de recettes de TVA, soit le même montant collecté aujourd'hui par l'Etat avec la tva fixe à 20% sur les 8 millions de vehicules vendus annuellement </t>
  </si>
  <si>
    <t>SCX proche de 0,5</t>
  </si>
  <si>
    <t>OBJECTIF N°1 : convertir progressivement vers le parc en véhicules peu chers, légers, peu puissants, peu consommateurs de carburant, peu emetteurs de co², aérodynamiques, et moins nombreux</t>
  </si>
  <si>
    <t>Total TVA</t>
  </si>
  <si>
    <t>Total TTc</t>
  </si>
  <si>
    <t>année N°</t>
  </si>
  <si>
    <t>% part variable =&gt;</t>
  </si>
  <si>
    <r>
      <rPr>
        <b/>
        <sz val="10"/>
        <color theme="1" tint="0.34998626667073579"/>
        <rFont val="Calibri"/>
        <family val="2"/>
        <scheme val="minor"/>
      </rPr>
      <t>exemple N°1</t>
    </r>
    <r>
      <rPr>
        <sz val="10"/>
        <color theme="1" tint="0.34998626667073579"/>
        <rFont val="Calibri"/>
        <family val="2"/>
        <scheme val="minor"/>
      </rPr>
      <t xml:space="preserve">  - Dacia Sandero 900cc : sous-taxation d'une voiture bon marché, légère, assez puissante, consommant peu d'énergie carbonée, très aérodynamique, et sans surcroît car c'est la 1ère voiture</t>
    </r>
  </si>
  <si>
    <t>Essence</t>
  </si>
  <si>
    <t>1000 kg max</t>
  </si>
  <si>
    <t>4 litres au 100km max</t>
  </si>
  <si>
    <t>125g co² au km max</t>
  </si>
  <si>
    <t>1 véhicule max</t>
  </si>
  <si>
    <t xml:space="preserve"> =&gt; TVA Dacia Sand.</t>
  </si>
  <si>
    <t>Tva Nissan =&gt;</t>
  </si>
  <si>
    <t>Tva Porsche =&gt;</t>
  </si>
  <si>
    <t>Tva Audi Q7 =&gt;</t>
  </si>
  <si>
    <t>10 000 € max</t>
  </si>
  <si>
    <t>60 chevaux max</t>
  </si>
  <si>
    <t>Dacias échangées</t>
  </si>
  <si>
    <t>Quashkai échangées</t>
  </si>
  <si>
    <t>Porsche échangées</t>
  </si>
  <si>
    <t>Audi Q7 échangées</t>
  </si>
  <si>
    <t>ces</t>
  </si>
  <si>
    <t xml:space="preserve"> véhicules échangés</t>
  </si>
  <si>
    <t>OBJECTIF N°3 : donner aux constructeurs le temps de faire évoluer leur gamme, en fonction de la nouvelle taxation, sans changer radicalement le nombre de véhicules échangés</t>
  </si>
  <si>
    <t>L'ETAT RECOMMANDE =&gt;</t>
  </si>
  <si>
    <t>Combien faudrait-il échanger de Dacia pour collecter 16,5 milliards un montant de TVA variable  ?</t>
  </si>
  <si>
    <t>Combien faudrait-il échanger de Nissan pour collecter 16,5 milliards un montant de TVA variable  ?</t>
  </si>
  <si>
    <t>Combien faudrait-il échanger de Porsche pour collecter 16,5 milliards un montant de TVA variable  ?</t>
  </si>
  <si>
    <t>Combien faudrait-il échanger d'AudiQ7 pour collecter 16,5 milliards un montant de TVA variable  ?</t>
  </si>
  <si>
    <t xml:space="preserve">Cette nouvelle taxation peut être appliquée progressivement par tranche de 10% : par exemple, l'année 1 : [20% - 10% de l'ancienne taxation fixe + 10% de la nouvelle taxation variable]. </t>
  </si>
  <si>
    <t>(avec 100% de tva variable)</t>
  </si>
  <si>
    <t>SIMULATION :</t>
  </si>
  <si>
    <t>MOYEN : une tva variable et progressive, l'ampleur de la variation et de la progression dépendant du prix, des facteurs polluants, et du nombre de  véhicule possédés (colonne V. N°)</t>
  </si>
  <si>
    <t>NB : par le souci de rester compréhensible, nous avons réduit à 4 modèles d'auto, et nous n'avons pas induit dans ce calcul le fait que les véhicules d'occasion donneraient lieu à un moindre montant de tva variable, n'ayant pas les éléments.</t>
  </si>
  <si>
    <t>findutravail.net, le 4 octobre 2022, feuille excel disponible sur demande à contact@vincentrey41.com</t>
  </si>
  <si>
    <r>
      <rPr>
        <b/>
        <sz val="10"/>
        <color theme="1" tint="0.34998626667073579"/>
        <rFont val="Calibri"/>
        <family val="2"/>
        <scheme val="minor"/>
      </rPr>
      <t>exemple N°2</t>
    </r>
    <r>
      <rPr>
        <sz val="10"/>
        <color theme="1" tint="0.34998626667073579"/>
        <rFont val="Calibri"/>
        <family val="2"/>
        <scheme val="minor"/>
      </rPr>
      <t xml:space="preserve">  NISSAN QASHQAI 2.0 : surtaxation d'une voiture assez chère, de taille moyenne, lourde, de puissance moyenne, consommant de d'énergie carbonée, assez aérodynamique, et avec surcroît car c'est la 2ère voiture</t>
    </r>
  </si>
  <si>
    <r>
      <t>exemple N°2</t>
    </r>
    <r>
      <rPr>
        <sz val="10"/>
        <color theme="1" tint="0.34998626667073579"/>
        <rFont val="Calibri"/>
        <family val="2"/>
        <scheme val="minor"/>
      </rPr>
      <t xml:space="preserve">  NISSAN QASHQAI 2.0 : surtaxation d'une voiture assez chère, de taille moyenne, lourde, de puissance moyenne, consommant de d'énergie carbonée, assez aérodynamique, et avec surcroît car c'est la 2ère voiture</t>
    </r>
  </si>
  <si>
    <r>
      <rPr>
        <b/>
        <sz val="10"/>
        <color theme="1" tint="0.34998626667073579"/>
        <rFont val="Calibri"/>
        <family val="2"/>
        <scheme val="minor"/>
      </rPr>
      <t>exemple N°3</t>
    </r>
    <r>
      <rPr>
        <sz val="10"/>
        <color theme="1" tint="0.34998626667073579"/>
        <rFont val="Calibri"/>
        <family val="2"/>
        <scheme val="minor"/>
      </rPr>
      <t xml:space="preserve">  PORSCHE CAIMAN : surtaxation d'un coupé sport, cher, assez lourd, très puissante, consommant de d'énergie carbonée, très aérodynamique, et avec surcroît car c'est la 2ème voiture</t>
    </r>
  </si>
  <si>
    <r>
      <t>exemple N°3</t>
    </r>
    <r>
      <rPr>
        <sz val="10"/>
        <color theme="1" tint="0.34998626667073579"/>
        <rFont val="Calibri"/>
        <family val="2"/>
        <scheme val="minor"/>
      </rPr>
      <t xml:space="preserve">  PORSCHE CAIMAN : surtaxation d'un coupé sport, cher, assez lourd, très puissante, consommant de d'énergie carbonée, très aérodynamique, et avec surcroît car c'est la 2ème voiture</t>
    </r>
  </si>
  <si>
    <r>
      <rPr>
        <b/>
        <sz val="10"/>
        <color theme="1" tint="0.34998626667073579"/>
        <rFont val="Calibri"/>
        <family val="2"/>
        <scheme val="minor"/>
      </rPr>
      <t>exemple N°4</t>
    </r>
    <r>
      <rPr>
        <sz val="10"/>
        <color theme="1" tint="0.34998626667073579"/>
        <rFont val="Calibri"/>
        <family val="2"/>
        <scheme val="minor"/>
      </rPr>
      <t xml:space="preserve"> Audi Q7 V8 : surtaxation d'une voiture chère (luxe), pesant très lourd, extrêmement puissante, consommant beaucoup d'énergie carbonée, peu aérodynamique, et avec surcroît car c'est la 3ème voiture</t>
    </r>
  </si>
  <si>
    <r>
      <t>exemple N°4</t>
    </r>
    <r>
      <rPr>
        <sz val="10"/>
        <color theme="1" tint="0.34998626667073579"/>
        <rFont val="Calibri"/>
        <family val="2"/>
        <scheme val="minor"/>
      </rPr>
      <t xml:space="preserve"> Audi Q7 V8 : surtaxation d'une voiture chère (luxe), pesant très lourd, extrêmement puissante, consommant beaucoup d'énergie carbonée, peu aérodynamique, et avec surcroît car c'est la 3ème voiture</t>
    </r>
  </si>
  <si>
    <t>exemples</t>
  </si>
  <si>
    <t>QUEL NOUVEAU TYPE DE TVA POURRAIT REORIENTER LA PRODUCTION AUTOMOBILE POUR ATTEINDRE  LES OBJECTIFS ECOLOGIQUES, ET REDUIRE LES INEGALITES ?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</si>
</sst>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1" formatCode="_-* #,##0\ _€_-;\-* #,##0\ _€_-;_-* &quot;-&quot;??\ _€_-;_-@_-"/>
    <numFmt numFmtId="175" formatCode="_-* #,##0\ &quot;€&quot;_-;\-* #,##0\ &quot;€&quot;_-;_-* &quot;-&quot;??\ &quot;€&quot;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4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2" applyFont="1"/>
    <xf numFmtId="10" fontId="0" fillId="0" borderId="0" xfId="0" applyNumberFormat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1"/>
    </xf>
    <xf numFmtId="175" fontId="10" fillId="0" borderId="0" xfId="2" applyNumberFormat="1" applyFont="1"/>
    <xf numFmtId="175" fontId="10" fillId="0" borderId="0" xfId="2" applyNumberFormat="1" applyFont="1" applyAlignment="1">
      <alignment horizontal="center"/>
    </xf>
    <xf numFmtId="0" fontId="13" fillId="0" borderId="0" xfId="0" applyFont="1"/>
    <xf numFmtId="9" fontId="13" fillId="0" borderId="0" xfId="3" applyFont="1" applyAlignment="1">
      <alignment horizontal="center"/>
    </xf>
    <xf numFmtId="175" fontId="14" fillId="0" borderId="0" xfId="2" applyNumberFormat="1" applyFont="1"/>
    <xf numFmtId="175" fontId="9" fillId="0" borderId="0" xfId="2" applyNumberFormat="1" applyFont="1"/>
    <xf numFmtId="175" fontId="12" fillId="0" borderId="0" xfId="2" applyNumberFormat="1" applyFont="1"/>
    <xf numFmtId="171" fontId="9" fillId="0" borderId="0" xfId="0" applyNumberFormat="1" applyFont="1" applyAlignment="1"/>
    <xf numFmtId="171" fontId="12" fillId="0" borderId="0" xfId="0" applyNumberFormat="1" applyFont="1" applyAlignment="1"/>
    <xf numFmtId="0" fontId="0" fillId="0" borderId="1" xfId="0" applyBorder="1"/>
    <xf numFmtId="10" fontId="4" fillId="0" borderId="1" xfId="1" applyNumberFormat="1" applyFont="1" applyBorder="1" applyAlignment="1">
      <alignment horizontal="center"/>
    </xf>
    <xf numFmtId="10" fontId="0" fillId="0" borderId="0" xfId="3" applyNumberFormat="1" applyFont="1"/>
    <xf numFmtId="0" fontId="26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6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9" fontId="13" fillId="0" borderId="0" xfId="3" applyFont="1" applyAlignment="1">
      <alignment horizontal="right"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right" indent="1"/>
    </xf>
    <xf numFmtId="171" fontId="16" fillId="0" borderId="0" xfId="0" applyNumberFormat="1" applyFont="1" applyAlignment="1"/>
    <xf numFmtId="0" fontId="23" fillId="0" borderId="0" xfId="0" applyFont="1" applyAlignme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9" fontId="8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9" fontId="25" fillId="0" borderId="0" xfId="3" applyFont="1" applyAlignment="1">
      <alignment horizontal="center" vertical="center"/>
    </xf>
    <xf numFmtId="0" fontId="3" fillId="0" borderId="0" xfId="0" applyFont="1" applyAlignment="1">
      <alignment horizontal="left" indent="1"/>
    </xf>
    <xf numFmtId="10" fontId="13" fillId="0" borderId="0" xfId="3" applyNumberFormat="1" applyFont="1" applyAlignment="1">
      <alignment horizontal="center" vertical="center"/>
    </xf>
    <xf numFmtId="10" fontId="0" fillId="0" borderId="0" xfId="3" applyNumberFormat="1" applyFont="1" applyAlignment="1">
      <alignment vertical="center"/>
    </xf>
    <xf numFmtId="10" fontId="13" fillId="0" borderId="0" xfId="3" applyNumberFormat="1" applyFont="1" applyAlignment="1">
      <alignment horizontal="center" vertical="center"/>
    </xf>
    <xf numFmtId="10" fontId="0" fillId="0" borderId="0" xfId="3" applyNumberFormat="1" applyFont="1" applyAlignment="1">
      <alignment horizontal="center" vertical="center"/>
    </xf>
    <xf numFmtId="10" fontId="13" fillId="0" borderId="0" xfId="3" applyNumberFormat="1" applyFont="1" applyAlignment="1">
      <alignment horizontal="left" vertical="center" indent="2"/>
    </xf>
    <xf numFmtId="10" fontId="0" fillId="0" borderId="0" xfId="3" applyNumberFormat="1" applyFont="1" applyAlignment="1">
      <alignment horizontal="left" vertical="center" indent="2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left" indent="5"/>
    </xf>
    <xf numFmtId="0" fontId="21" fillId="0" borderId="0" xfId="0" applyFont="1" applyAlignment="1">
      <alignment horizontal="left" vertical="top" indent="5"/>
    </xf>
    <xf numFmtId="0" fontId="23" fillId="0" borderId="0" xfId="0" applyFont="1" applyAlignment="1">
      <alignment horizontal="left" indent="5"/>
    </xf>
    <xf numFmtId="0" fontId="22" fillId="0" borderId="0" xfId="0" applyFont="1" applyAlignment="1">
      <alignment horizontal="left" vertical="top" indent="5"/>
    </xf>
    <xf numFmtId="10" fontId="4" fillId="0" borderId="0" xfId="3" applyNumberFormat="1" applyFont="1" applyAlignment="1">
      <alignment horizontal="center"/>
    </xf>
    <xf numFmtId="44" fontId="4" fillId="0" borderId="0" xfId="2" applyFont="1" applyAlignment="1">
      <alignment horizontal="center"/>
    </xf>
    <xf numFmtId="10" fontId="20" fillId="2" borderId="0" xfId="3" applyNumberFormat="1" applyFont="1" applyFill="1" applyAlignment="1">
      <alignment horizontal="center"/>
    </xf>
    <xf numFmtId="10" fontId="20" fillId="2" borderId="0" xfId="3" applyNumberFormat="1" applyFont="1" applyFill="1"/>
    <xf numFmtId="0" fontId="24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22" fillId="0" borderId="0" xfId="0" applyFont="1" applyAlignment="1">
      <alignment horizontal="left" indent="5"/>
    </xf>
    <xf numFmtId="9" fontId="20" fillId="0" borderId="0" xfId="3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showRowColHeaders="0" tabSelected="1" workbookViewId="0">
      <selection sqref="A1:S1"/>
    </sheetView>
  </sheetViews>
  <sheetFormatPr baseColWidth="10" defaultRowHeight="15"/>
  <cols>
    <col min="1" max="1" width="18.85546875" customWidth="1"/>
    <col min="2" max="2" width="9.85546875" customWidth="1"/>
    <col min="3" max="3" width="7.42578125" customWidth="1"/>
    <col min="4" max="4" width="8.140625" customWidth="1"/>
    <col min="5" max="5" width="6.85546875" customWidth="1"/>
    <col min="6" max="6" width="7.42578125" customWidth="1"/>
    <col min="7" max="7" width="8.28515625" customWidth="1"/>
    <col min="8" max="8" width="8.7109375" customWidth="1"/>
    <col min="9" max="9" width="9.42578125" customWidth="1"/>
    <col min="10" max="10" width="10.42578125" customWidth="1"/>
    <col min="11" max="11" width="9.42578125" customWidth="1"/>
    <col min="12" max="13" width="14.28515625" customWidth="1"/>
    <col min="14" max="14" width="7.140625" customWidth="1"/>
    <col min="15" max="15" width="9.5703125" customWidth="1"/>
    <col min="16" max="16" width="5" customWidth="1"/>
    <col min="17" max="18" width="10.42578125" customWidth="1"/>
    <col min="19" max="19" width="12.7109375" customWidth="1"/>
    <col min="21" max="21" width="4.140625" customWidth="1"/>
    <col min="22" max="22" width="10.5703125" customWidth="1"/>
    <col min="23" max="23" width="4.28515625" customWidth="1"/>
  </cols>
  <sheetData>
    <row r="1" spans="1:19" ht="23.25" customHeight="1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5.75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.75" customHeight="1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.75" customHeight="1">
      <c r="A4" s="67" t="s">
        <v>44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6.5" customHeight="1">
      <c r="A5" s="67" t="s">
        <v>53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2" customHeight="1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>
      <c r="A7" s="59" t="s">
        <v>56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>
      <c r="A8" s="59" t="s">
        <v>58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ht="15" customHeight="1">
      <c r="A9" s="60" t="s">
        <v>60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15.75" customHeight="1">
      <c r="A10" s="25" t="s">
        <v>45</v>
      </c>
      <c r="B10" s="26" t="s">
        <v>36</v>
      </c>
      <c r="C10" s="26"/>
      <c r="D10" s="27" t="s">
        <v>28</v>
      </c>
      <c r="E10" s="27"/>
      <c r="F10" s="22" t="s">
        <v>37</v>
      </c>
      <c r="G10" s="22"/>
      <c r="H10" s="27" t="s">
        <v>27</v>
      </c>
      <c r="I10" s="27"/>
      <c r="J10" s="27" t="s">
        <v>29</v>
      </c>
      <c r="K10" s="27"/>
      <c r="L10" s="27" t="s">
        <v>30</v>
      </c>
      <c r="M10" s="27"/>
      <c r="N10" s="27" t="s">
        <v>20</v>
      </c>
      <c r="O10" s="27"/>
      <c r="P10" s="27" t="s">
        <v>31</v>
      </c>
      <c r="Q10" s="27"/>
      <c r="R10" s="24" t="s">
        <v>51</v>
      </c>
      <c r="S10" s="24"/>
    </row>
    <row r="11" spans="1:19">
      <c r="A11" s="7" t="s">
        <v>62</v>
      </c>
      <c r="B11" s="7" t="s">
        <v>5</v>
      </c>
      <c r="C11" s="7" t="s">
        <v>12</v>
      </c>
      <c r="D11" s="7" t="s">
        <v>0</v>
      </c>
      <c r="E11" s="7" t="s">
        <v>12</v>
      </c>
      <c r="F11" s="7" t="s">
        <v>7</v>
      </c>
      <c r="G11" s="7" t="s">
        <v>12</v>
      </c>
      <c r="H11" s="7" t="s">
        <v>1</v>
      </c>
      <c r="I11" s="7" t="s">
        <v>12</v>
      </c>
      <c r="J11" s="7" t="s">
        <v>3</v>
      </c>
      <c r="K11" s="7" t="s">
        <v>12</v>
      </c>
      <c r="L11" s="7" t="s">
        <v>2</v>
      </c>
      <c r="M11" s="7" t="s">
        <v>12</v>
      </c>
      <c r="N11" s="7" t="s">
        <v>4</v>
      </c>
      <c r="O11" s="7" t="s">
        <v>12</v>
      </c>
      <c r="P11" s="7" t="s">
        <v>6</v>
      </c>
      <c r="Q11" s="7" t="s">
        <v>12</v>
      </c>
      <c r="R11" s="20" t="s">
        <v>22</v>
      </c>
      <c r="S11" s="20" t="s">
        <v>23</v>
      </c>
    </row>
    <row r="12" spans="1:19" ht="5.25" customHeight="1">
      <c r="A12" s="1"/>
      <c r="B12" s="1"/>
      <c r="C12" s="1"/>
      <c r="O12" s="2"/>
    </row>
    <row r="13" spans="1:19">
      <c r="A13" s="9" t="s">
        <v>8</v>
      </c>
      <c r="B13" s="11">
        <f>12830/1.2</f>
        <v>10691.666666666668</v>
      </c>
      <c r="C13" s="65">
        <f>0.000001*(B13-10000)</f>
        <v>6.9166666666666779E-4</v>
      </c>
      <c r="D13" s="1">
        <v>1040</v>
      </c>
      <c r="E13" s="65">
        <f>(D13-900)*0.0001</f>
        <v>1.4E-2</v>
      </c>
      <c r="F13" s="1">
        <v>90</v>
      </c>
      <c r="G13" s="65">
        <f>0.001 * (F13-60)</f>
        <v>0.03</v>
      </c>
      <c r="H13" s="1" t="s">
        <v>15</v>
      </c>
      <c r="I13" s="65">
        <v>0.03</v>
      </c>
      <c r="J13" s="1">
        <v>5.5</v>
      </c>
      <c r="K13" s="65">
        <f>0.01*(J13-4)</f>
        <v>1.4999999999999999E-2</v>
      </c>
      <c r="L13" s="1">
        <v>125</v>
      </c>
      <c r="M13" s="65">
        <f>(L13-125)*0.001</f>
        <v>0</v>
      </c>
      <c r="N13" s="1">
        <v>0.67</v>
      </c>
      <c r="O13" s="65">
        <f>(N13-0.5)*0.05</f>
        <v>8.5000000000000023E-3</v>
      </c>
      <c r="P13" s="1">
        <v>1</v>
      </c>
      <c r="Q13" s="65">
        <f>(P13-1)*0.05</f>
        <v>0</v>
      </c>
      <c r="R13" s="63">
        <f>C13+E13+G13+I13+K13+M13+O13+Q13</f>
        <v>9.8191666666666677E-2</v>
      </c>
      <c r="S13" s="64">
        <f>B13 +(B13*R13)</f>
        <v>11741.499236111113</v>
      </c>
    </row>
    <row r="14" spans="1:19">
      <c r="A14" s="9" t="s">
        <v>9</v>
      </c>
      <c r="B14" s="11">
        <v>25190</v>
      </c>
      <c r="C14" s="65">
        <f t="shared" ref="C14:C16" si="0">0.000001*(B14-10000)</f>
        <v>1.5189999999999999E-2</v>
      </c>
      <c r="D14" s="1">
        <v>1425</v>
      </c>
      <c r="E14" s="65">
        <f t="shared" ref="E14:E16" si="1">(D14-900)*0.0001</f>
        <v>5.2500000000000005E-2</v>
      </c>
      <c r="F14" s="1">
        <v>130</v>
      </c>
      <c r="G14" s="65">
        <f t="shared" ref="G14:G16" si="2">0.001 * (F14-60)</f>
        <v>7.0000000000000007E-2</v>
      </c>
      <c r="H14" s="1" t="s">
        <v>15</v>
      </c>
      <c r="I14" s="65">
        <v>0.03</v>
      </c>
      <c r="J14" s="1">
        <v>8.1999999999999993</v>
      </c>
      <c r="K14" s="65">
        <f t="shared" ref="K14:K16" si="3">0.01*(J14-4)</f>
        <v>4.1999999999999996E-2</v>
      </c>
      <c r="L14" s="1">
        <v>194</v>
      </c>
      <c r="M14" s="65">
        <f t="shared" ref="M14:M16" si="4">(L14-125)*0.001</f>
        <v>6.9000000000000006E-2</v>
      </c>
      <c r="N14" s="1">
        <v>0.8</v>
      </c>
      <c r="O14" s="65">
        <f t="shared" ref="O14:O16" si="5">(N14-0.5)*0.05</f>
        <v>1.5000000000000003E-2</v>
      </c>
      <c r="P14" s="1">
        <v>2</v>
      </c>
      <c r="Q14" s="65">
        <f t="shared" ref="Q14:Q16" si="6">(P14-1)*0.05</f>
        <v>0.05</v>
      </c>
      <c r="R14" s="63">
        <f t="shared" ref="R14:R16" si="7">C14+E14+G14+I14+K14+M14+O14+Q14</f>
        <v>0.34369</v>
      </c>
      <c r="S14" s="64">
        <f t="shared" ref="S14:S16" si="8">B14 +(B14*R14)</f>
        <v>33847.551099999997</v>
      </c>
    </row>
    <row r="15" spans="1:19">
      <c r="A15" s="9" t="s">
        <v>10</v>
      </c>
      <c r="B15" s="11">
        <v>61625</v>
      </c>
      <c r="C15" s="65">
        <f t="shared" si="0"/>
        <v>5.1624999999999997E-2</v>
      </c>
      <c r="D15" s="1">
        <v>1330</v>
      </c>
      <c r="E15" s="65">
        <f t="shared" si="1"/>
        <v>4.3000000000000003E-2</v>
      </c>
      <c r="F15" s="1">
        <v>275</v>
      </c>
      <c r="G15" s="65">
        <f t="shared" si="2"/>
        <v>0.215</v>
      </c>
      <c r="H15" s="1" t="s">
        <v>15</v>
      </c>
      <c r="I15" s="65">
        <v>0.03</v>
      </c>
      <c r="J15" s="1">
        <v>8.4</v>
      </c>
      <c r="K15" s="65">
        <f t="shared" si="3"/>
        <v>4.4000000000000004E-2</v>
      </c>
      <c r="L15" s="1">
        <v>195</v>
      </c>
      <c r="M15" s="65">
        <f t="shared" si="4"/>
        <v>7.0000000000000007E-2</v>
      </c>
      <c r="N15" s="1">
        <v>0.5</v>
      </c>
      <c r="O15" s="65">
        <f t="shared" si="5"/>
        <v>0</v>
      </c>
      <c r="P15" s="1">
        <v>2</v>
      </c>
      <c r="Q15" s="65">
        <f t="shared" si="6"/>
        <v>0.05</v>
      </c>
      <c r="R15" s="63">
        <f t="shared" si="7"/>
        <v>0.50362499999999999</v>
      </c>
      <c r="S15" s="64">
        <f t="shared" si="8"/>
        <v>92660.890625</v>
      </c>
    </row>
    <row r="16" spans="1:19">
      <c r="A16" s="8" t="s">
        <v>18</v>
      </c>
      <c r="B16" s="11">
        <v>88270</v>
      </c>
      <c r="C16" s="65">
        <f t="shared" si="0"/>
        <v>7.8269999999999992E-2</v>
      </c>
      <c r="D16" s="1">
        <v>2440</v>
      </c>
      <c r="E16" s="65">
        <f t="shared" si="1"/>
        <v>0.154</v>
      </c>
      <c r="F16" s="1">
        <v>340</v>
      </c>
      <c r="G16" s="65">
        <f t="shared" si="2"/>
        <v>0.28000000000000003</v>
      </c>
      <c r="H16" s="1" t="s">
        <v>16</v>
      </c>
      <c r="I16" s="65">
        <v>0.05</v>
      </c>
      <c r="J16" s="1">
        <v>9.1999999999999993</v>
      </c>
      <c r="K16" s="65">
        <f t="shared" si="3"/>
        <v>5.1999999999999991E-2</v>
      </c>
      <c r="L16" s="1">
        <v>242</v>
      </c>
      <c r="M16" s="65">
        <f t="shared" si="4"/>
        <v>0.11700000000000001</v>
      </c>
      <c r="N16" s="1">
        <v>0.93</v>
      </c>
      <c r="O16" s="65">
        <f t="shared" si="5"/>
        <v>2.1500000000000005E-2</v>
      </c>
      <c r="P16" s="1">
        <v>3</v>
      </c>
      <c r="Q16" s="65">
        <f t="shared" si="6"/>
        <v>0.1</v>
      </c>
      <c r="R16" s="63">
        <f t="shared" si="7"/>
        <v>0.85277000000000003</v>
      </c>
      <c r="S16" s="64">
        <f t="shared" si="8"/>
        <v>163544.0079</v>
      </c>
    </row>
    <row r="17" spans="1:19" ht="15" customHeight="1">
      <c r="A17" s="30" t="s">
        <v>11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>
      <c r="A18" s="37" t="s">
        <v>46</v>
      </c>
      <c r="B18" s="37"/>
      <c r="C18" s="37"/>
      <c r="D18" s="37"/>
      <c r="E18" s="37"/>
      <c r="F18" s="37"/>
      <c r="G18" s="37"/>
      <c r="H18" s="37"/>
      <c r="I18" s="37"/>
      <c r="J18" s="39">
        <f>(16500000000)/(S13-B13)</f>
        <v>15716791.877329111</v>
      </c>
      <c r="K18" s="70">
        <v>0.45</v>
      </c>
      <c r="L18" s="10" t="s">
        <v>13</v>
      </c>
      <c r="M18" s="15">
        <f>((J18*K18))*(S13-B13)</f>
        <v>7425000000</v>
      </c>
      <c r="N18" t="s">
        <v>14</v>
      </c>
      <c r="P18" t="s">
        <v>17</v>
      </c>
      <c r="Q18" s="17">
        <f>K18*J18</f>
        <v>7072556.3447981002</v>
      </c>
      <c r="R18" s="10" t="s">
        <v>38</v>
      </c>
    </row>
    <row r="19" spans="1:19">
      <c r="A19" s="37" t="s">
        <v>47</v>
      </c>
      <c r="B19" s="37"/>
      <c r="C19" s="37"/>
      <c r="D19" s="37"/>
      <c r="E19" s="37"/>
      <c r="F19" s="37"/>
      <c r="G19" s="37"/>
      <c r="H19" s="37"/>
      <c r="I19" s="37"/>
      <c r="J19" s="39">
        <f t="shared" ref="J19:J21" si="9">(16500000000)/(S14-B14)</f>
        <v>1905850.7203035748</v>
      </c>
      <c r="K19" s="70">
        <v>0.4</v>
      </c>
      <c r="L19" s="10" t="s">
        <v>13</v>
      </c>
      <c r="M19" s="15">
        <f>((J19*K19))*(S14-B14)</f>
        <v>6600000000.000001</v>
      </c>
      <c r="N19" t="s">
        <v>14</v>
      </c>
      <c r="P19" t="s">
        <v>17</v>
      </c>
      <c r="Q19" s="17">
        <f t="shared" ref="Q19:Q21" si="10">K19*J19</f>
        <v>762340.28812142997</v>
      </c>
      <c r="R19" s="10" t="s">
        <v>39</v>
      </c>
    </row>
    <row r="20" spans="1:19">
      <c r="A20" s="37" t="s">
        <v>48</v>
      </c>
      <c r="B20" s="37"/>
      <c r="C20" s="37"/>
      <c r="D20" s="37"/>
      <c r="E20" s="37"/>
      <c r="F20" s="37"/>
      <c r="G20" s="37"/>
      <c r="H20" s="37"/>
      <c r="I20" s="37"/>
      <c r="J20" s="39">
        <f t="shared" si="9"/>
        <v>531642.5489239525</v>
      </c>
      <c r="K20" s="70">
        <v>0.03</v>
      </c>
      <c r="L20" s="10" t="s">
        <v>13</v>
      </c>
      <c r="M20" s="15">
        <f>((J20*K20))*(S15-B15)</f>
        <v>495000000.00000006</v>
      </c>
      <c r="N20" t="s">
        <v>14</v>
      </c>
      <c r="P20" t="s">
        <v>17</v>
      </c>
      <c r="Q20" s="17">
        <f t="shared" si="10"/>
        <v>15949.276467718575</v>
      </c>
      <c r="R20" s="10" t="s">
        <v>40</v>
      </c>
    </row>
    <row r="21" spans="1:19">
      <c r="A21" s="37" t="s">
        <v>49</v>
      </c>
      <c r="B21" s="37"/>
      <c r="C21" s="37"/>
      <c r="D21" s="37"/>
      <c r="E21" s="37"/>
      <c r="F21" s="37"/>
      <c r="G21" s="37"/>
      <c r="H21" s="37"/>
      <c r="I21" s="37"/>
      <c r="J21" s="39">
        <f t="shared" si="9"/>
        <v>219199.16927925398</v>
      </c>
      <c r="K21" s="70">
        <v>0.12</v>
      </c>
      <c r="L21" s="10" t="s">
        <v>13</v>
      </c>
      <c r="M21" s="15">
        <f>((J21*K21))*(S16-B16)</f>
        <v>1980000000</v>
      </c>
      <c r="N21" t="s">
        <v>14</v>
      </c>
      <c r="P21" t="s">
        <v>17</v>
      </c>
      <c r="Q21" s="17">
        <f t="shared" si="10"/>
        <v>26303.900313510476</v>
      </c>
      <c r="R21" s="10" t="s">
        <v>41</v>
      </c>
    </row>
    <row r="22" spans="1:19" ht="12.75" customHeight="1">
      <c r="C22" s="6"/>
      <c r="J22" s="36" t="s">
        <v>42</v>
      </c>
      <c r="K22" s="13">
        <f>SUM(K18:K21)</f>
        <v>1</v>
      </c>
      <c r="L22" s="14" t="s">
        <v>13</v>
      </c>
      <c r="M22" s="16">
        <f>SUM(M18:M21)</f>
        <v>16500000000</v>
      </c>
      <c r="N22" s="12" t="s">
        <v>14</v>
      </c>
      <c r="O22" s="12"/>
      <c r="P22" s="36" t="s">
        <v>17</v>
      </c>
      <c r="Q22" s="18">
        <f>SUM(Q18:Q21)</f>
        <v>7877149.8097007591</v>
      </c>
      <c r="R22" s="14" t="s">
        <v>43</v>
      </c>
    </row>
    <row r="23" spans="1:19" ht="15.75" customHeight="1">
      <c r="A23" s="33" t="s">
        <v>50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7.25" customHeight="1">
      <c r="A24" s="41" t="s">
        <v>52</v>
      </c>
      <c r="B24" s="42" t="s">
        <v>24</v>
      </c>
      <c r="C24" s="43">
        <v>1</v>
      </c>
      <c r="D24" s="44" t="s">
        <v>25</v>
      </c>
      <c r="E24" s="23"/>
      <c r="F24" s="45">
        <v>0.1</v>
      </c>
      <c r="G24" s="46" t="s">
        <v>32</v>
      </c>
      <c r="H24" s="46"/>
      <c r="I24" s="51">
        <f>0.2 + (F24*$R$13) - (F24*0.2)</f>
        <v>0.18981916666666665</v>
      </c>
      <c r="J24" s="47" t="s">
        <v>33</v>
      </c>
      <c r="K24" s="47"/>
      <c r="L24" s="51">
        <f>0.2 + ((F24)*$R$14) - ((F24)*0.2)</f>
        <v>0.21436900000000003</v>
      </c>
      <c r="M24" s="42" t="s">
        <v>34</v>
      </c>
      <c r="N24" s="53">
        <f>0.2 + ((F24)*$R$15) - ((F24)*0.2)</f>
        <v>0.23036250000000003</v>
      </c>
      <c r="O24" s="53"/>
      <c r="P24" s="46" t="s">
        <v>35</v>
      </c>
      <c r="Q24" s="46"/>
      <c r="R24" s="55">
        <f>0.2 + ((F24)*$R$16) - ((F24)*0.2)</f>
        <v>0.26527699999999999</v>
      </c>
      <c r="S24" s="55"/>
    </row>
    <row r="25" spans="1:19">
      <c r="A25" s="41" t="s">
        <v>52</v>
      </c>
      <c r="B25" s="42" t="s">
        <v>24</v>
      </c>
      <c r="C25" s="43">
        <v>2</v>
      </c>
      <c r="D25" s="44" t="s">
        <v>25</v>
      </c>
      <c r="E25" s="23"/>
      <c r="F25" s="45">
        <v>0.2</v>
      </c>
      <c r="G25" s="46" t="s">
        <v>32</v>
      </c>
      <c r="H25" s="46"/>
      <c r="I25" s="51">
        <f t="shared" ref="I25:I33" si="11">0.2 + (F25*$R$13) - (F25*0.2)</f>
        <v>0.17963833333333334</v>
      </c>
      <c r="J25" s="47" t="s">
        <v>33</v>
      </c>
      <c r="K25" s="47"/>
      <c r="L25" s="51">
        <f t="shared" ref="L25:L33" si="12">0.2 + ((F25)*$R$14) - ((F25)*0.2)</f>
        <v>0.22873800000000002</v>
      </c>
      <c r="M25" s="42" t="s">
        <v>34</v>
      </c>
      <c r="N25" s="53">
        <f t="shared" ref="N25:N33" si="13">0.2 + ((F25)*$R$15) - ((F25)*0.2)</f>
        <v>0.26072499999999998</v>
      </c>
      <c r="O25" s="53"/>
      <c r="P25" s="46" t="s">
        <v>35</v>
      </c>
      <c r="Q25" s="46"/>
      <c r="R25" s="55">
        <f t="shared" ref="R25:R33" si="14">0.2 + ((F25)*$R$16) - ((F25)*0.2)</f>
        <v>0.33055400000000001</v>
      </c>
      <c r="S25" s="55"/>
    </row>
    <row r="26" spans="1:19">
      <c r="A26" s="41" t="s">
        <v>52</v>
      </c>
      <c r="B26" s="42" t="s">
        <v>24</v>
      </c>
      <c r="C26" s="43">
        <v>3</v>
      </c>
      <c r="D26" s="44" t="s">
        <v>25</v>
      </c>
      <c r="E26" s="23"/>
      <c r="F26" s="45">
        <v>0.3</v>
      </c>
      <c r="G26" s="46" t="s">
        <v>32</v>
      </c>
      <c r="H26" s="46"/>
      <c r="I26" s="51">
        <f t="shared" si="11"/>
        <v>0.16945750000000001</v>
      </c>
      <c r="J26" s="47" t="s">
        <v>33</v>
      </c>
      <c r="K26" s="47"/>
      <c r="L26" s="51">
        <f t="shared" si="12"/>
        <v>0.24310700000000002</v>
      </c>
      <c r="M26" s="42" t="s">
        <v>34</v>
      </c>
      <c r="N26" s="53">
        <f t="shared" si="13"/>
        <v>0.2910875</v>
      </c>
      <c r="O26" s="53"/>
      <c r="P26" s="46" t="s">
        <v>35</v>
      </c>
      <c r="Q26" s="46"/>
      <c r="R26" s="55">
        <f t="shared" si="14"/>
        <v>0.39583099999999999</v>
      </c>
      <c r="S26" s="55"/>
    </row>
    <row r="27" spans="1:19">
      <c r="A27" s="41" t="s">
        <v>52</v>
      </c>
      <c r="B27" s="42" t="s">
        <v>24</v>
      </c>
      <c r="C27" s="43">
        <v>4</v>
      </c>
      <c r="D27" s="44" t="s">
        <v>25</v>
      </c>
      <c r="E27" s="23"/>
      <c r="F27" s="45">
        <v>0.4</v>
      </c>
      <c r="G27" s="46" t="s">
        <v>32</v>
      </c>
      <c r="H27" s="46"/>
      <c r="I27" s="51">
        <f t="shared" si="11"/>
        <v>0.15927666666666668</v>
      </c>
      <c r="J27" s="47" t="s">
        <v>33</v>
      </c>
      <c r="K27" s="47"/>
      <c r="L27" s="51">
        <f t="shared" si="12"/>
        <v>0.25747599999999998</v>
      </c>
      <c r="M27" s="42" t="s">
        <v>34</v>
      </c>
      <c r="N27" s="53">
        <f t="shared" si="13"/>
        <v>0.32145000000000001</v>
      </c>
      <c r="O27" s="53"/>
      <c r="P27" s="46" t="s">
        <v>35</v>
      </c>
      <c r="Q27" s="46"/>
      <c r="R27" s="55">
        <f t="shared" si="14"/>
        <v>0.46110800000000002</v>
      </c>
      <c r="S27" s="55"/>
    </row>
    <row r="28" spans="1:19">
      <c r="A28" s="41" t="s">
        <v>52</v>
      </c>
      <c r="B28" s="42" t="s">
        <v>24</v>
      </c>
      <c r="C28" s="43">
        <v>5</v>
      </c>
      <c r="D28" s="44" t="s">
        <v>25</v>
      </c>
      <c r="E28" s="23"/>
      <c r="F28" s="45">
        <v>0.5</v>
      </c>
      <c r="G28" s="46" t="s">
        <v>32</v>
      </c>
      <c r="H28" s="46"/>
      <c r="I28" s="51">
        <f t="shared" si="11"/>
        <v>0.14909583333333334</v>
      </c>
      <c r="J28" s="47" t="s">
        <v>33</v>
      </c>
      <c r="K28" s="47"/>
      <c r="L28" s="51">
        <f t="shared" si="12"/>
        <v>0.271845</v>
      </c>
      <c r="M28" s="42" t="s">
        <v>34</v>
      </c>
      <c r="N28" s="53">
        <f t="shared" si="13"/>
        <v>0.35181249999999997</v>
      </c>
      <c r="O28" s="53"/>
      <c r="P28" s="46" t="s">
        <v>35</v>
      </c>
      <c r="Q28" s="46"/>
      <c r="R28" s="55">
        <f t="shared" si="14"/>
        <v>0.52638499999999999</v>
      </c>
      <c r="S28" s="55"/>
    </row>
    <row r="29" spans="1:19">
      <c r="A29" s="41" t="s">
        <v>52</v>
      </c>
      <c r="B29" s="42" t="s">
        <v>24</v>
      </c>
      <c r="C29" s="43">
        <v>6</v>
      </c>
      <c r="D29" s="44" t="s">
        <v>25</v>
      </c>
      <c r="E29" s="23"/>
      <c r="F29" s="45">
        <v>0.6</v>
      </c>
      <c r="G29" s="46" t="s">
        <v>32</v>
      </c>
      <c r="H29" s="46"/>
      <c r="I29" s="51">
        <f t="shared" si="11"/>
        <v>0.13891500000000001</v>
      </c>
      <c r="J29" s="47" t="s">
        <v>33</v>
      </c>
      <c r="K29" s="47"/>
      <c r="L29" s="51">
        <f t="shared" si="12"/>
        <v>0.28621399999999997</v>
      </c>
      <c r="M29" s="42" t="s">
        <v>34</v>
      </c>
      <c r="N29" s="53">
        <f t="shared" si="13"/>
        <v>0.38217500000000004</v>
      </c>
      <c r="O29" s="53"/>
      <c r="P29" s="46" t="s">
        <v>35</v>
      </c>
      <c r="Q29" s="46"/>
      <c r="R29" s="55">
        <f t="shared" si="14"/>
        <v>0.59166200000000002</v>
      </c>
      <c r="S29" s="55"/>
    </row>
    <row r="30" spans="1:19">
      <c r="A30" s="41" t="s">
        <v>52</v>
      </c>
      <c r="B30" s="42" t="s">
        <v>24</v>
      </c>
      <c r="C30" s="43">
        <v>7</v>
      </c>
      <c r="D30" s="44" t="s">
        <v>25</v>
      </c>
      <c r="E30" s="23"/>
      <c r="F30" s="45">
        <v>0.7</v>
      </c>
      <c r="G30" s="46" t="s">
        <v>32</v>
      </c>
      <c r="H30" s="46"/>
      <c r="I30" s="51">
        <f t="shared" si="11"/>
        <v>0.12873416666666668</v>
      </c>
      <c r="J30" s="47" t="s">
        <v>33</v>
      </c>
      <c r="K30" s="47"/>
      <c r="L30" s="51">
        <f t="shared" si="12"/>
        <v>0.30058300000000004</v>
      </c>
      <c r="M30" s="42" t="s">
        <v>34</v>
      </c>
      <c r="N30" s="53">
        <f t="shared" si="13"/>
        <v>0.41253749999999989</v>
      </c>
      <c r="O30" s="53"/>
      <c r="P30" s="46" t="s">
        <v>35</v>
      </c>
      <c r="Q30" s="46"/>
      <c r="R30" s="55">
        <f t="shared" si="14"/>
        <v>0.65693900000000005</v>
      </c>
      <c r="S30" s="55"/>
    </row>
    <row r="31" spans="1:19">
      <c r="A31" s="41" t="s">
        <v>52</v>
      </c>
      <c r="B31" s="42" t="s">
        <v>24</v>
      </c>
      <c r="C31" s="43">
        <v>8</v>
      </c>
      <c r="D31" s="44" t="s">
        <v>25</v>
      </c>
      <c r="E31" s="23"/>
      <c r="F31" s="45">
        <v>0.8</v>
      </c>
      <c r="G31" s="46" t="s">
        <v>32</v>
      </c>
      <c r="H31" s="46"/>
      <c r="I31" s="51">
        <f t="shared" si="11"/>
        <v>0.11855333333333334</v>
      </c>
      <c r="J31" s="47" t="s">
        <v>33</v>
      </c>
      <c r="K31" s="47"/>
      <c r="L31" s="51">
        <f t="shared" si="12"/>
        <v>0.31495200000000001</v>
      </c>
      <c r="M31" s="42" t="s">
        <v>34</v>
      </c>
      <c r="N31" s="53">
        <f t="shared" si="13"/>
        <v>0.44289999999999996</v>
      </c>
      <c r="O31" s="53"/>
      <c r="P31" s="46" t="s">
        <v>35</v>
      </c>
      <c r="Q31" s="46"/>
      <c r="R31" s="55">
        <f t="shared" si="14"/>
        <v>0.72221600000000008</v>
      </c>
      <c r="S31" s="55"/>
    </row>
    <row r="32" spans="1:19">
      <c r="A32" s="41" t="s">
        <v>52</v>
      </c>
      <c r="B32" s="42" t="s">
        <v>24</v>
      </c>
      <c r="C32" s="43">
        <v>9</v>
      </c>
      <c r="D32" s="44" t="s">
        <v>25</v>
      </c>
      <c r="E32" s="23"/>
      <c r="F32" s="45">
        <v>0.9</v>
      </c>
      <c r="G32" s="46" t="s">
        <v>32</v>
      </c>
      <c r="H32" s="46"/>
      <c r="I32" s="51">
        <f t="shared" si="11"/>
        <v>0.10837250000000001</v>
      </c>
      <c r="J32" s="47" t="s">
        <v>33</v>
      </c>
      <c r="K32" s="47"/>
      <c r="L32" s="51">
        <f t="shared" si="12"/>
        <v>0.32932099999999997</v>
      </c>
      <c r="M32" s="42" t="s">
        <v>34</v>
      </c>
      <c r="N32" s="53">
        <f t="shared" si="13"/>
        <v>0.47326250000000003</v>
      </c>
      <c r="O32" s="53"/>
      <c r="P32" s="46" t="s">
        <v>35</v>
      </c>
      <c r="Q32" s="46"/>
      <c r="R32" s="55">
        <f t="shared" si="14"/>
        <v>0.78749300000000011</v>
      </c>
      <c r="S32" s="55"/>
    </row>
    <row r="33" spans="1:19">
      <c r="A33" s="41" t="s">
        <v>52</v>
      </c>
      <c r="B33" s="42" t="s">
        <v>24</v>
      </c>
      <c r="C33" s="43">
        <v>10</v>
      </c>
      <c r="D33" s="44" t="s">
        <v>25</v>
      </c>
      <c r="E33" s="23"/>
      <c r="F33" s="45">
        <v>1</v>
      </c>
      <c r="G33" s="46" t="s">
        <v>32</v>
      </c>
      <c r="H33" s="46"/>
      <c r="I33" s="51">
        <f t="shared" si="11"/>
        <v>9.8191666666666677E-2</v>
      </c>
      <c r="J33" s="47" t="s">
        <v>33</v>
      </c>
      <c r="K33" s="47"/>
      <c r="L33" s="51">
        <f t="shared" si="12"/>
        <v>0.34369</v>
      </c>
      <c r="M33" s="42" t="s">
        <v>34</v>
      </c>
      <c r="N33" s="53">
        <f t="shared" si="13"/>
        <v>0.50362499999999999</v>
      </c>
      <c r="O33" s="53"/>
      <c r="P33" s="46" t="s">
        <v>35</v>
      </c>
      <c r="Q33" s="46"/>
      <c r="R33" s="55">
        <f t="shared" si="14"/>
        <v>0.85277000000000003</v>
      </c>
      <c r="S33" s="55"/>
    </row>
    <row r="34" spans="1:19" ht="11.25" customHeight="1">
      <c r="A34" s="57" t="s">
        <v>54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" customHeight="1">
      <c r="A35" s="3" t="s">
        <v>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76">
    <mergeCell ref="A34:S34"/>
    <mergeCell ref="A35:S35"/>
    <mergeCell ref="A6:S6"/>
    <mergeCell ref="A7:S7"/>
    <mergeCell ref="A8:S8"/>
    <mergeCell ref="A9:S9"/>
    <mergeCell ref="G32:H32"/>
    <mergeCell ref="J32:K32"/>
    <mergeCell ref="N32:O32"/>
    <mergeCell ref="P32:Q32"/>
    <mergeCell ref="R32:S32"/>
    <mergeCell ref="G33:H33"/>
    <mergeCell ref="J33:K33"/>
    <mergeCell ref="N33:O33"/>
    <mergeCell ref="P33:Q33"/>
    <mergeCell ref="R33:S33"/>
    <mergeCell ref="G30:H30"/>
    <mergeCell ref="J30:K30"/>
    <mergeCell ref="N30:O30"/>
    <mergeCell ref="P30:Q30"/>
    <mergeCell ref="R30:S30"/>
    <mergeCell ref="G31:H31"/>
    <mergeCell ref="J31:K31"/>
    <mergeCell ref="N31:O31"/>
    <mergeCell ref="P31:Q31"/>
    <mergeCell ref="R31:S31"/>
    <mergeCell ref="G28:H28"/>
    <mergeCell ref="J28:K28"/>
    <mergeCell ref="N28:O28"/>
    <mergeCell ref="P28:Q28"/>
    <mergeCell ref="R28:S28"/>
    <mergeCell ref="G29:H29"/>
    <mergeCell ref="J29:K29"/>
    <mergeCell ref="N29:O29"/>
    <mergeCell ref="P29:Q29"/>
    <mergeCell ref="R29:S29"/>
    <mergeCell ref="G26:H26"/>
    <mergeCell ref="J26:K26"/>
    <mergeCell ref="N26:O26"/>
    <mergeCell ref="P26:Q26"/>
    <mergeCell ref="R26:S26"/>
    <mergeCell ref="G27:H27"/>
    <mergeCell ref="J27:K27"/>
    <mergeCell ref="N27:O27"/>
    <mergeCell ref="P27:Q27"/>
    <mergeCell ref="R27:S27"/>
    <mergeCell ref="N10:O10"/>
    <mergeCell ref="G24:H24"/>
    <mergeCell ref="J24:K24"/>
    <mergeCell ref="P24:Q24"/>
    <mergeCell ref="R10:S10"/>
    <mergeCell ref="G25:H25"/>
    <mergeCell ref="J25:K25"/>
    <mergeCell ref="N25:O25"/>
    <mergeCell ref="P25:Q25"/>
    <mergeCell ref="R25:S25"/>
    <mergeCell ref="F10:G10"/>
    <mergeCell ref="B10:C10"/>
    <mergeCell ref="D10:E10"/>
    <mergeCell ref="H10:I10"/>
    <mergeCell ref="J10:K10"/>
    <mergeCell ref="L10:M10"/>
    <mergeCell ref="N24:O24"/>
    <mergeCell ref="A23:S23"/>
    <mergeCell ref="R24:S24"/>
    <mergeCell ref="A2:S2"/>
    <mergeCell ref="A3:S3"/>
    <mergeCell ref="A5:S5"/>
    <mergeCell ref="A17:S17"/>
    <mergeCell ref="A4:S4"/>
    <mergeCell ref="P10:Q10"/>
    <mergeCell ref="A19:I19"/>
    <mergeCell ref="A20:I20"/>
    <mergeCell ref="A21:I21"/>
    <mergeCell ref="A1:S1"/>
    <mergeCell ref="A18:I1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showGridLines="0" showRowColHeaders="0" tabSelected="1" workbookViewId="0">
      <selection sqref="A1:S1"/>
    </sheetView>
  </sheetViews>
  <sheetFormatPr baseColWidth="10" defaultRowHeight="15"/>
  <cols>
    <col min="1" max="1" width="18.85546875" customWidth="1"/>
    <col min="2" max="2" width="11.42578125" customWidth="1"/>
    <col min="17" max="17" width="10.42578125" customWidth="1"/>
    <col min="21" max="21" width="4.140625" customWidth="1"/>
    <col min="22" max="22" width="10.5703125" customWidth="1"/>
    <col min="23" max="23" width="4.28515625" customWidth="1"/>
  </cols>
  <sheetData>
    <row r="1" spans="1:19" ht="23.25" customHeight="1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>
      <c r="A4" s="68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6.5" customHeight="1">
      <c r="A5" s="68" t="s">
        <v>53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2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>
      <c r="A7" s="69" t="s">
        <v>57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>
      <c r="A8" s="69" t="s">
        <v>59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ht="15" customHeight="1">
      <c r="A9" s="62" t="s">
        <v>61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15.75" customHeight="1">
      <c r="A10" s="28" t="s">
        <v>45</v>
      </c>
      <c r="B10" s="29" t="s">
        <v>36</v>
      </c>
      <c r="C10" s="29"/>
      <c r="D10" s="29" t="s">
        <v>28</v>
      </c>
      <c r="E10" s="29"/>
      <c r="F10" s="24" t="s">
        <v>37</v>
      </c>
      <c r="G10" s="24"/>
      <c r="H10" s="29" t="s">
        <v>27</v>
      </c>
      <c r="I10" s="29"/>
      <c r="J10" s="29" t="s">
        <v>29</v>
      </c>
      <c r="K10" s="29"/>
      <c r="L10" s="29" t="s">
        <v>30</v>
      </c>
      <c r="M10" s="29"/>
      <c r="N10" s="29"/>
      <c r="O10" s="29"/>
      <c r="P10" s="29" t="s">
        <v>31</v>
      </c>
      <c r="Q10" s="29"/>
      <c r="R10" s="24" t="s">
        <v>51</v>
      </c>
      <c r="S10" s="24"/>
    </row>
    <row r="11" spans="1:19">
      <c r="A11" s="19" t="s">
        <v>62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 t="s">
        <v>22</v>
      </c>
      <c r="S11" s="19" t="s">
        <v>23</v>
      </c>
    </row>
    <row r="13" spans="1:19">
      <c r="A13" s="50"/>
      <c r="C13" s="66"/>
      <c r="E13" s="66"/>
      <c r="G13" s="66"/>
      <c r="I13" s="66"/>
      <c r="K13" s="66"/>
      <c r="M13" s="66">
        <f>(L13-125)*0.001</f>
        <v>-0.125</v>
      </c>
      <c r="O13" s="66"/>
      <c r="Q13" s="66"/>
      <c r="R13" s="21"/>
      <c r="S13" s="5"/>
    </row>
    <row r="14" spans="1:19">
      <c r="A14" s="50"/>
      <c r="C14" s="66"/>
      <c r="E14" s="66"/>
      <c r="G14" s="66"/>
      <c r="I14" s="66"/>
      <c r="K14" s="66"/>
      <c r="M14" s="66">
        <f t="shared" ref="M14:M16" si="0">(L14-125)*0.001</f>
        <v>-0.125</v>
      </c>
      <c r="O14" s="66"/>
      <c r="Q14" s="66"/>
      <c r="R14" s="21"/>
      <c r="S14" s="5"/>
    </row>
    <row r="15" spans="1:19">
      <c r="A15" s="50"/>
      <c r="C15" s="66"/>
      <c r="E15" s="66"/>
      <c r="G15" s="66"/>
      <c r="I15" s="66"/>
      <c r="K15" s="66"/>
      <c r="M15" s="66">
        <f t="shared" si="0"/>
        <v>-0.125</v>
      </c>
      <c r="O15" s="66"/>
      <c r="Q15" s="66"/>
      <c r="R15" s="21"/>
      <c r="S15" s="5"/>
    </row>
    <row r="16" spans="1:19">
      <c r="A16" s="50"/>
      <c r="C16" s="66"/>
      <c r="E16" s="66"/>
      <c r="G16" s="66"/>
      <c r="I16" s="66"/>
      <c r="K16" s="66"/>
      <c r="M16" s="66">
        <f t="shared" si="0"/>
        <v>-0.125</v>
      </c>
      <c r="O16" s="66"/>
      <c r="P16">
        <v>3</v>
      </c>
      <c r="Q16" s="66"/>
      <c r="R16" s="21"/>
      <c r="S16" s="5"/>
    </row>
    <row r="17" spans="1:19" ht="1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>
      <c r="A18" s="38" t="s">
        <v>46</v>
      </c>
      <c r="B18" s="38"/>
      <c r="C18" s="38"/>
      <c r="D18" s="38"/>
      <c r="E18" s="38"/>
      <c r="F18" s="38"/>
      <c r="G18" s="38"/>
      <c r="H18" s="38"/>
      <c r="I18" s="38"/>
      <c r="J18" s="40"/>
      <c r="K18" s="71"/>
      <c r="M18">
        <f>((J18*K18))*(S13-B13)</f>
        <v>0</v>
      </c>
      <c r="R18" t="s">
        <v>38</v>
      </c>
    </row>
    <row r="19" spans="1:19">
      <c r="A19" s="38" t="s">
        <v>47</v>
      </c>
      <c r="B19" s="38"/>
      <c r="C19" s="38"/>
      <c r="D19" s="38"/>
      <c r="E19" s="38"/>
      <c r="F19" s="38"/>
      <c r="G19" s="38"/>
      <c r="H19" s="38"/>
      <c r="I19" s="38"/>
      <c r="J19" s="40"/>
      <c r="K19" s="71"/>
      <c r="R19" t="s">
        <v>39</v>
      </c>
    </row>
    <row r="20" spans="1:19">
      <c r="A20" s="38" t="s">
        <v>48</v>
      </c>
      <c r="B20" s="38"/>
      <c r="C20" s="38"/>
      <c r="D20" s="38"/>
      <c r="E20" s="38"/>
      <c r="F20" s="38"/>
      <c r="G20" s="38"/>
      <c r="H20" s="38"/>
      <c r="I20" s="38"/>
      <c r="J20" s="40"/>
      <c r="K20" s="71"/>
      <c r="R20" t="s">
        <v>40</v>
      </c>
    </row>
    <row r="21" spans="1:19">
      <c r="A21" s="38" t="s">
        <v>49</v>
      </c>
      <c r="B21" s="38"/>
      <c r="C21" s="38"/>
      <c r="D21" s="38"/>
      <c r="E21" s="38"/>
      <c r="F21" s="38"/>
      <c r="G21" s="38"/>
      <c r="H21" s="38"/>
      <c r="I21" s="38"/>
      <c r="J21" s="40"/>
      <c r="K21" s="71"/>
      <c r="R21" t="s">
        <v>41</v>
      </c>
    </row>
    <row r="22" spans="1:19" ht="12.75" customHeight="1">
      <c r="J22" s="4" t="s">
        <v>42</v>
      </c>
      <c r="P22" s="4"/>
      <c r="R22" t="s">
        <v>43</v>
      </c>
    </row>
    <row r="23" spans="1:19" ht="15.75" customHeight="1">
      <c r="A23" s="34" t="s">
        <v>50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7.25" customHeight="1">
      <c r="A24" s="41" t="s">
        <v>52</v>
      </c>
      <c r="B24" s="42" t="s">
        <v>24</v>
      </c>
      <c r="C24" s="48">
        <v>1</v>
      </c>
      <c r="D24" s="44" t="s">
        <v>25</v>
      </c>
      <c r="E24" s="23"/>
      <c r="F24" s="49">
        <v>0.1</v>
      </c>
      <c r="G24" s="46" t="s">
        <v>32</v>
      </c>
      <c r="H24" s="46"/>
      <c r="I24" s="52">
        <f>0.2 + (F24*$R$13) - (F24*0.2)</f>
        <v>0.18</v>
      </c>
      <c r="J24" s="47" t="s">
        <v>33</v>
      </c>
      <c r="K24" s="47"/>
      <c r="L24" s="52">
        <f>0.2 + ((F24)*$R$14) - ((F24)*0.2)</f>
        <v>0.18</v>
      </c>
      <c r="M24" s="42" t="s">
        <v>34</v>
      </c>
      <c r="N24" s="54">
        <f>0.2 + ((F24)*$R$15) - ((F24)*0.2)</f>
        <v>0.18</v>
      </c>
      <c r="O24" s="54"/>
      <c r="P24" s="46" t="s">
        <v>35</v>
      </c>
      <c r="Q24" s="46"/>
      <c r="R24" s="56">
        <f>0.2 + ((F24)*$R$16) - ((F24)*0.2)</f>
        <v>0.18</v>
      </c>
      <c r="S24" s="56"/>
    </row>
    <row r="25" spans="1:19">
      <c r="A25" s="41" t="s">
        <v>52</v>
      </c>
      <c r="B25" s="42" t="s">
        <v>24</v>
      </c>
      <c r="C25" s="48">
        <v>2</v>
      </c>
      <c r="D25" s="44" t="s">
        <v>25</v>
      </c>
      <c r="E25" s="23"/>
      <c r="F25" s="49">
        <v>0.2</v>
      </c>
      <c r="G25" s="46" t="s">
        <v>32</v>
      </c>
      <c r="H25" s="46"/>
      <c r="I25" s="52">
        <f t="shared" ref="I25:I33" si="1">0.2 + (F25*$R$13) - (F25*0.2)</f>
        <v>0.16</v>
      </c>
      <c r="J25" s="47" t="s">
        <v>33</v>
      </c>
      <c r="K25" s="47"/>
      <c r="L25" s="52">
        <f t="shared" ref="L25:L33" si="2">0.2 + ((F25)*$R$14) - ((F25)*0.2)</f>
        <v>0.16</v>
      </c>
      <c r="M25" s="42" t="s">
        <v>34</v>
      </c>
      <c r="N25" s="54">
        <f t="shared" ref="N25:N33" si="3">0.2 + ((F25)*$R$15) - ((F25)*0.2)</f>
        <v>0.16</v>
      </c>
      <c r="O25" s="54"/>
      <c r="P25" s="46" t="s">
        <v>35</v>
      </c>
      <c r="Q25" s="46"/>
      <c r="R25" s="56">
        <f t="shared" ref="R25:R33" si="4">0.2 + ((F25)*$R$16) - ((F25)*0.2)</f>
        <v>0.16</v>
      </c>
      <c r="S25" s="56"/>
    </row>
    <row r="26" spans="1:19">
      <c r="A26" s="41" t="s">
        <v>52</v>
      </c>
      <c r="B26" s="42" t="s">
        <v>24</v>
      </c>
      <c r="C26" s="48">
        <v>3</v>
      </c>
      <c r="D26" s="44" t="s">
        <v>25</v>
      </c>
      <c r="E26" s="23"/>
      <c r="F26" s="49">
        <v>0.3</v>
      </c>
      <c r="G26" s="46" t="s">
        <v>32</v>
      </c>
      <c r="H26" s="46"/>
      <c r="I26" s="52">
        <f t="shared" si="1"/>
        <v>0.14000000000000001</v>
      </c>
      <c r="J26" s="47" t="s">
        <v>33</v>
      </c>
      <c r="K26" s="47"/>
      <c r="L26" s="52">
        <f t="shared" si="2"/>
        <v>0.14000000000000001</v>
      </c>
      <c r="M26" s="42" t="s">
        <v>34</v>
      </c>
      <c r="N26" s="54">
        <f t="shared" si="3"/>
        <v>0.14000000000000001</v>
      </c>
      <c r="O26" s="54"/>
      <c r="P26" s="46" t="s">
        <v>35</v>
      </c>
      <c r="Q26" s="46"/>
      <c r="R26" s="56">
        <f t="shared" si="4"/>
        <v>0.14000000000000001</v>
      </c>
      <c r="S26" s="56"/>
    </row>
    <row r="27" spans="1:19">
      <c r="A27" s="41" t="s">
        <v>52</v>
      </c>
      <c r="B27" s="42" t="s">
        <v>24</v>
      </c>
      <c r="C27" s="48">
        <v>4</v>
      </c>
      <c r="D27" s="44" t="s">
        <v>25</v>
      </c>
      <c r="E27" s="23"/>
      <c r="F27" s="49">
        <v>0.4</v>
      </c>
      <c r="G27" s="46" t="s">
        <v>32</v>
      </c>
      <c r="H27" s="46"/>
      <c r="I27" s="52">
        <f t="shared" si="1"/>
        <v>0.12</v>
      </c>
      <c r="J27" s="47" t="s">
        <v>33</v>
      </c>
      <c r="K27" s="47"/>
      <c r="L27" s="52">
        <f t="shared" si="2"/>
        <v>0.12</v>
      </c>
      <c r="M27" s="42" t="s">
        <v>34</v>
      </c>
      <c r="N27" s="54">
        <f t="shared" si="3"/>
        <v>0.12</v>
      </c>
      <c r="O27" s="54"/>
      <c r="P27" s="46" t="s">
        <v>35</v>
      </c>
      <c r="Q27" s="46"/>
      <c r="R27" s="56">
        <f t="shared" si="4"/>
        <v>0.12</v>
      </c>
      <c r="S27" s="56"/>
    </row>
    <row r="28" spans="1:19">
      <c r="A28" s="41" t="s">
        <v>52</v>
      </c>
      <c r="B28" s="42" t="s">
        <v>24</v>
      </c>
      <c r="C28" s="48">
        <v>5</v>
      </c>
      <c r="D28" s="44" t="s">
        <v>25</v>
      </c>
      <c r="E28" s="23"/>
      <c r="F28" s="49">
        <v>0.5</v>
      </c>
      <c r="G28" s="46" t="s">
        <v>32</v>
      </c>
      <c r="H28" s="46"/>
      <c r="I28" s="52">
        <f t="shared" si="1"/>
        <v>0.1</v>
      </c>
      <c r="J28" s="47" t="s">
        <v>33</v>
      </c>
      <c r="K28" s="47"/>
      <c r="L28" s="52">
        <f t="shared" si="2"/>
        <v>0.1</v>
      </c>
      <c r="M28" s="42" t="s">
        <v>34</v>
      </c>
      <c r="N28" s="54">
        <f t="shared" si="3"/>
        <v>0.1</v>
      </c>
      <c r="O28" s="54"/>
      <c r="P28" s="46" t="s">
        <v>35</v>
      </c>
      <c r="Q28" s="46"/>
      <c r="R28" s="56">
        <f t="shared" si="4"/>
        <v>0.1</v>
      </c>
      <c r="S28" s="56"/>
    </row>
    <row r="29" spans="1:19">
      <c r="A29" s="41" t="s">
        <v>52</v>
      </c>
      <c r="B29" s="42" t="s">
        <v>24</v>
      </c>
      <c r="C29" s="48">
        <v>6</v>
      </c>
      <c r="D29" s="44" t="s">
        <v>25</v>
      </c>
      <c r="E29" s="23"/>
      <c r="F29" s="49">
        <v>0.6</v>
      </c>
      <c r="G29" s="46" t="s">
        <v>32</v>
      </c>
      <c r="H29" s="46"/>
      <c r="I29" s="52">
        <f t="shared" si="1"/>
        <v>8.0000000000000016E-2</v>
      </c>
      <c r="J29" s="47" t="s">
        <v>33</v>
      </c>
      <c r="K29" s="47"/>
      <c r="L29" s="52">
        <f t="shared" si="2"/>
        <v>8.0000000000000016E-2</v>
      </c>
      <c r="M29" s="42" t="s">
        <v>34</v>
      </c>
      <c r="N29" s="54">
        <f t="shared" si="3"/>
        <v>8.0000000000000016E-2</v>
      </c>
      <c r="O29" s="54"/>
      <c r="P29" s="46" t="s">
        <v>35</v>
      </c>
      <c r="Q29" s="46"/>
      <c r="R29" s="56">
        <f t="shared" si="4"/>
        <v>8.0000000000000016E-2</v>
      </c>
      <c r="S29" s="56"/>
    </row>
    <row r="30" spans="1:19">
      <c r="A30" s="41" t="s">
        <v>52</v>
      </c>
      <c r="B30" s="42" t="s">
        <v>24</v>
      </c>
      <c r="C30" s="48">
        <v>7</v>
      </c>
      <c r="D30" s="44" t="s">
        <v>25</v>
      </c>
      <c r="E30" s="23"/>
      <c r="F30" s="49">
        <v>0.7</v>
      </c>
      <c r="G30" s="46" t="s">
        <v>32</v>
      </c>
      <c r="H30" s="46"/>
      <c r="I30" s="52">
        <f t="shared" si="1"/>
        <v>6.0000000000000026E-2</v>
      </c>
      <c r="J30" s="47" t="s">
        <v>33</v>
      </c>
      <c r="K30" s="47"/>
      <c r="L30" s="52">
        <f t="shared" si="2"/>
        <v>6.0000000000000026E-2</v>
      </c>
      <c r="M30" s="42" t="s">
        <v>34</v>
      </c>
      <c r="N30" s="54">
        <f t="shared" si="3"/>
        <v>6.0000000000000026E-2</v>
      </c>
      <c r="O30" s="54"/>
      <c r="P30" s="46" t="s">
        <v>35</v>
      </c>
      <c r="Q30" s="46"/>
      <c r="R30" s="56">
        <f t="shared" si="4"/>
        <v>6.0000000000000026E-2</v>
      </c>
      <c r="S30" s="56"/>
    </row>
    <row r="31" spans="1:19">
      <c r="A31" s="41" t="s">
        <v>52</v>
      </c>
      <c r="B31" s="42" t="s">
        <v>24</v>
      </c>
      <c r="C31" s="48">
        <v>8</v>
      </c>
      <c r="D31" s="44" t="s">
        <v>25</v>
      </c>
      <c r="E31" s="23"/>
      <c r="F31" s="49">
        <v>0.8</v>
      </c>
      <c r="G31" s="46" t="s">
        <v>32</v>
      </c>
      <c r="H31" s="46"/>
      <c r="I31" s="52">
        <f t="shared" si="1"/>
        <v>3.999999999999998E-2</v>
      </c>
      <c r="J31" s="47" t="s">
        <v>33</v>
      </c>
      <c r="K31" s="47"/>
      <c r="L31" s="52">
        <f t="shared" si="2"/>
        <v>3.999999999999998E-2</v>
      </c>
      <c r="M31" s="42" t="s">
        <v>34</v>
      </c>
      <c r="N31" s="54">
        <f t="shared" si="3"/>
        <v>3.999999999999998E-2</v>
      </c>
      <c r="O31" s="54"/>
      <c r="P31" s="46" t="s">
        <v>35</v>
      </c>
      <c r="Q31" s="46"/>
      <c r="R31" s="56">
        <f t="shared" si="4"/>
        <v>3.999999999999998E-2</v>
      </c>
      <c r="S31" s="56"/>
    </row>
    <row r="32" spans="1:19">
      <c r="A32" s="41" t="s">
        <v>52</v>
      </c>
      <c r="B32" s="42" t="s">
        <v>24</v>
      </c>
      <c r="C32" s="48">
        <v>9</v>
      </c>
      <c r="D32" s="44" t="s">
        <v>25</v>
      </c>
      <c r="E32" s="23"/>
      <c r="F32" s="49">
        <v>0.9</v>
      </c>
      <c r="G32" s="46" t="s">
        <v>32</v>
      </c>
      <c r="H32" s="46"/>
      <c r="I32" s="52">
        <f t="shared" si="1"/>
        <v>1.999999999999999E-2</v>
      </c>
      <c r="J32" s="47" t="s">
        <v>33</v>
      </c>
      <c r="K32" s="47"/>
      <c r="L32" s="52">
        <f t="shared" si="2"/>
        <v>1.999999999999999E-2</v>
      </c>
      <c r="M32" s="42" t="s">
        <v>34</v>
      </c>
      <c r="N32" s="54">
        <f t="shared" si="3"/>
        <v>1.999999999999999E-2</v>
      </c>
      <c r="O32" s="54"/>
      <c r="P32" s="46" t="s">
        <v>35</v>
      </c>
      <c r="Q32" s="46"/>
      <c r="R32" s="56">
        <f t="shared" si="4"/>
        <v>1.999999999999999E-2</v>
      </c>
      <c r="S32" s="56"/>
    </row>
    <row r="33" spans="1:19">
      <c r="A33" s="41" t="s">
        <v>52</v>
      </c>
      <c r="B33" s="42" t="s">
        <v>24</v>
      </c>
      <c r="C33" s="48">
        <v>10</v>
      </c>
      <c r="D33" s="44" t="s">
        <v>25</v>
      </c>
      <c r="E33" s="23"/>
      <c r="F33" s="49">
        <v>1</v>
      </c>
      <c r="G33" s="46" t="s">
        <v>32</v>
      </c>
      <c r="H33" s="46"/>
      <c r="I33" s="52">
        <f t="shared" si="1"/>
        <v>0</v>
      </c>
      <c r="J33" s="47" t="s">
        <v>33</v>
      </c>
      <c r="K33" s="47"/>
      <c r="L33" s="52">
        <f t="shared" si="2"/>
        <v>0</v>
      </c>
      <c r="M33" s="42" t="s">
        <v>34</v>
      </c>
      <c r="N33" s="54">
        <f t="shared" si="3"/>
        <v>0</v>
      </c>
      <c r="O33" s="54"/>
      <c r="P33" s="46" t="s">
        <v>35</v>
      </c>
      <c r="Q33" s="46"/>
      <c r="R33" s="56">
        <f t="shared" si="4"/>
        <v>0</v>
      </c>
      <c r="S33" s="56"/>
    </row>
    <row r="34" spans="1:19" ht="11.25" customHeight="1">
      <c r="A34" s="58" t="s">
        <v>54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2" customHeight="1">
      <c r="A35" s="3" t="s">
        <v>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70">
    <mergeCell ref="A34:S34"/>
    <mergeCell ref="A35:S35"/>
    <mergeCell ref="A6:S6"/>
    <mergeCell ref="A7:S7"/>
    <mergeCell ref="A8:S8"/>
    <mergeCell ref="A9:S9"/>
    <mergeCell ref="G32:H32"/>
    <mergeCell ref="J32:K32"/>
    <mergeCell ref="N32:O32"/>
    <mergeCell ref="P32:Q32"/>
    <mergeCell ref="R32:S32"/>
    <mergeCell ref="G33:H33"/>
    <mergeCell ref="J33:K33"/>
    <mergeCell ref="N33:O33"/>
    <mergeCell ref="P33:Q33"/>
    <mergeCell ref="R33:S33"/>
    <mergeCell ref="G30:H30"/>
    <mergeCell ref="J30:K30"/>
    <mergeCell ref="N30:O30"/>
    <mergeCell ref="P30:Q30"/>
    <mergeCell ref="R30:S30"/>
    <mergeCell ref="G31:H31"/>
    <mergeCell ref="J31:K31"/>
    <mergeCell ref="N31:O31"/>
    <mergeCell ref="P31:Q31"/>
    <mergeCell ref="R31:S31"/>
    <mergeCell ref="G28:H28"/>
    <mergeCell ref="J28:K28"/>
    <mergeCell ref="N28:O28"/>
    <mergeCell ref="P28:Q28"/>
    <mergeCell ref="R28:S28"/>
    <mergeCell ref="G29:H29"/>
    <mergeCell ref="J29:K29"/>
    <mergeCell ref="N29:O29"/>
    <mergeCell ref="P29:Q29"/>
    <mergeCell ref="R29:S29"/>
    <mergeCell ref="G26:H26"/>
    <mergeCell ref="J26:K26"/>
    <mergeCell ref="N26:O26"/>
    <mergeCell ref="P26:Q26"/>
    <mergeCell ref="R26:S26"/>
    <mergeCell ref="G27:H27"/>
    <mergeCell ref="J27:K27"/>
    <mergeCell ref="N27:O27"/>
    <mergeCell ref="P27:Q27"/>
    <mergeCell ref="R27:S27"/>
    <mergeCell ref="G24:H24"/>
    <mergeCell ref="J24:K24"/>
    <mergeCell ref="P24:Q24"/>
    <mergeCell ref="R10:S10"/>
    <mergeCell ref="G25:H25"/>
    <mergeCell ref="J25:K25"/>
    <mergeCell ref="N25:O25"/>
    <mergeCell ref="P25:Q25"/>
    <mergeCell ref="R25:S25"/>
    <mergeCell ref="B10:C10"/>
    <mergeCell ref="D10:E10"/>
    <mergeCell ref="H10:I10"/>
    <mergeCell ref="J10:K10"/>
    <mergeCell ref="L10:M10"/>
    <mergeCell ref="N10:O10"/>
    <mergeCell ref="N24:O24"/>
    <mergeCell ref="R24:S24"/>
    <mergeCell ref="A2:S2"/>
    <mergeCell ref="A3:S3"/>
    <mergeCell ref="A5:S5"/>
    <mergeCell ref="A17:S17"/>
    <mergeCell ref="A4:S4"/>
    <mergeCell ref="P10:Q10"/>
    <mergeCell ref="F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2022-09-29T15:03:44Z</dcterms:created>
  <dcterms:modified xsi:type="dcterms:W3CDTF">2022-10-04T16:07:48Z</dcterms:modified>
</cp:coreProperties>
</file>